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eringsafgift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8">
      <text>
        <t xml:space="preserve">Fradrag for afgiftsgrundlag per kiloWatt-time batterikapacitet op til 45kWt.
1.700 kr. i 2021
1.300 kr. i 2022
900 kr. i 2023
500 kr. i 2024
0 kr. fra 2025</t>
      </text>
    </comment>
    <comment authorId="0" ref="A20">
      <text>
        <t xml:space="preserve">55% rabat på afgift i 2021
50% rabat på afgift i 2022
45% rabat på afgift i 2023
40% rabat på afgift i 2024
35% rabat på afgift i 2025</t>
      </text>
    </comment>
    <comment authorId="0" ref="A23">
      <text>
        <t xml:space="preserve">390.336 excl. moms er max-loft for bil uden afgift, hvilket svarer til en listepris på 487.920 kroner.</t>
      </text>
    </comment>
    <comment authorId="0" ref="A26">
      <text>
        <t xml:space="preserve">Fradrag for afgiftsgrundlag per kiloWatt-time batterikapacitet op til 45kWt.
1.700 kr. i 2021
1.300 kr. i 2022
900 kr. i 2023
500 kr. i 2024
0 kr. fra 2025</t>
      </text>
    </comment>
    <comment authorId="0" ref="A38">
      <text>
        <t xml:space="preserve">55% rabat på afgift i 2021
50% rabat på afgift i 2022
45% rabat på afgift i 2023
40% rabat på afgift i 2024
35% rabat på afgift i 2025
</t>
      </text>
    </comment>
    <comment authorId="0" ref="A41">
      <text>
        <t xml:space="preserve">372.603 kr. excl. moms er max-loft for bil uden afgift, hvilket svarer til en listepris på 465.754 kroner.</t>
      </text>
    </comment>
  </commentList>
</comments>
</file>

<file path=xl/sharedStrings.xml><?xml version="1.0" encoding="utf-8"?>
<sst xmlns="http://schemas.openxmlformats.org/spreadsheetml/2006/main" count="36" uniqueCount="23">
  <si>
    <t>Hyundai Ioniq 5</t>
  </si>
  <si>
    <t>VW id.3</t>
  </si>
  <si>
    <t>Max uden afgift</t>
  </si>
  <si>
    <t>Pris</t>
  </si>
  <si>
    <t>Rediger kun de blå tal. Resten udregnes automatisk.</t>
  </si>
  <si>
    <t>Moms</t>
  </si>
  <si>
    <t>Pris inkl. Moms</t>
  </si>
  <si>
    <t>Batterikapacitet</t>
  </si>
  <si>
    <t>Fradrag for kWt</t>
  </si>
  <si>
    <t>Afgiftspligtig værdi</t>
  </si>
  <si>
    <t>Afgifter</t>
  </si>
  <si>
    <t>25% afgift op til 65.000</t>
  </si>
  <si>
    <t>85% af 65.000 til 202.200</t>
  </si>
  <si>
    <t>150% af 202.200 -</t>
  </si>
  <si>
    <t>Samlet afgift inden fradrag</t>
  </si>
  <si>
    <t>Fradrag</t>
  </si>
  <si>
    <t>Bundfradrag (alle drivmidler)</t>
  </si>
  <si>
    <t>Afgift efter bundfradrag</t>
  </si>
  <si>
    <t>45% af afgift efter bundfradrag</t>
  </si>
  <si>
    <t>Ekstra bundfradrag for elbiler</t>
  </si>
  <si>
    <t>Afgift ialt</t>
  </si>
  <si>
    <t>Samlet pris inkl. afgift</t>
  </si>
  <si>
    <t>50% af afgift efter bundfradrag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</si>
</sst>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,# kr"/>
    <numFmt numFmtId="165" formatCode="0,#&quot; kWh&quot;"/>
  </numFmts>
  <fonts count="8">
    <font>
      <sz val="10.0"/>
      <color rgb="FF000000"/>
      <name val="Arial"/>
    </font>
    <font>
      <b/>
      <color theme="1"/>
      <name val="Arial"/>
    </font>
    <font>
      <b/>
    </font>
    <font>
      <color rgb="FF1155CC"/>
      <name val="Arial"/>
    </font>
    <font>
      <color rgb="FF1155CC"/>
    </font>
    <font>
      <color theme="1"/>
      <name val="Arial"/>
    </font>
    <font>
      <i/>
      <color theme="1"/>
      <name val="Arial"/>
    </font>
    <font>
      <b/>
      <sz val="1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2" fontId="3" numFmtId="0" xfId="0" applyAlignment="1" applyFill="1" applyFont="1">
      <alignment readingOrder="0"/>
    </xf>
    <xf borderId="0" fillId="2" fontId="3" numFmtId="164" xfId="0" applyAlignment="1" applyFont="1" applyNumberFormat="1">
      <alignment readingOrder="0"/>
    </xf>
    <xf borderId="0" fillId="2" fontId="4" numFmtId="164" xfId="0" applyAlignment="1" applyFont="1" applyNumberFormat="1">
      <alignment readingOrder="0"/>
    </xf>
    <xf borderId="0" fillId="0" fontId="4" numFmtId="164" xfId="0" applyAlignment="1" applyFont="1" applyNumberFormat="1">
      <alignment horizontal="center" readingOrder="0"/>
    </xf>
    <xf borderId="0" fillId="0" fontId="5" numFmtId="0" xfId="0" applyAlignment="1" applyFont="1">
      <alignment readingOrder="0"/>
    </xf>
    <xf borderId="0" fillId="0" fontId="5" numFmtId="164" xfId="0" applyAlignment="1" applyFont="1" applyNumberFormat="1">
      <alignment readingOrder="0"/>
    </xf>
    <xf borderId="0" fillId="2" fontId="3" numFmtId="165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0" fontId="6" numFmtId="164" xfId="0" applyFont="1" applyNumberFormat="1"/>
    <xf borderId="0" fillId="0" fontId="7" numFmtId="0" xfId="0" applyAlignment="1" applyFont="1">
      <alignment horizontal="left" readingOrder="0"/>
    </xf>
    <xf borderId="0" fillId="0" fontId="1" numFmtId="164" xfId="0" applyAlignment="1" applyFont="1" applyNumberFormat="1">
      <alignment readingOrder="0"/>
    </xf>
    <xf borderId="0" fillId="0" fontId="5" numFmtId="164" xfId="0" applyAlignment="1" applyFont="1" applyNumberFormat="1">
      <alignment horizontal="center" readingOrder="0"/>
    </xf>
    <xf borderId="0" fillId="0" fontId="5" numFmtId="0" xfId="0" applyAlignment="1" applyFont="1">
      <alignment horizontal="center"/>
    </xf>
    <xf borderId="0" fillId="0" fontId="6" numFmtId="164" xfId="0" applyAlignment="1" applyFont="1" applyNumberFormat="1">
      <alignment readingOrder="0"/>
    </xf>
    <xf borderId="0" fillId="0" fontId="1" numFmtId="164" xfId="0" applyFont="1" applyNumberFormat="1"/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86"/>
    <col customWidth="1" min="2" max="2" width="16.71"/>
    <col customWidth="1" min="3" max="3" width="17.86"/>
    <col customWidth="1" min="4" max="4" width="16.14"/>
    <col customWidth="1" min="5" max="5" width="46.43"/>
  </cols>
  <sheetData>
    <row r="1">
      <c r="B1" s="1" t="s">
        <v>0</v>
      </c>
      <c r="C1" s="1" t="s">
        <v>1</v>
      </c>
      <c r="D1" s="2" t="s">
        <v>2</v>
      </c>
    </row>
    <row r="2">
      <c r="A2" s="3" t="s">
        <v>3</v>
      </c>
      <c r="B2" s="4">
        <v>339996.0</v>
      </c>
      <c r="C2" s="4">
        <v>199596.0</v>
      </c>
      <c r="D2" s="5">
        <v>390336.0</v>
      </c>
      <c r="E2" s="6" t="s">
        <v>4</v>
      </c>
    </row>
    <row r="3">
      <c r="A3" s="7" t="s">
        <v>5</v>
      </c>
      <c r="B3" s="8">
        <f t="shared" ref="B3:D3" si="1">B2*0.25</f>
        <v>84999</v>
      </c>
      <c r="C3" s="8">
        <f t="shared" si="1"/>
        <v>49899</v>
      </c>
      <c r="D3" s="8">
        <f t="shared" si="1"/>
        <v>97584</v>
      </c>
    </row>
    <row r="4">
      <c r="A4" s="7" t="s">
        <v>6</v>
      </c>
      <c r="B4" s="8">
        <f t="shared" ref="B4:D4" si="2">SUM(B2:B3)</f>
        <v>424995</v>
      </c>
      <c r="C4" s="8">
        <f t="shared" si="2"/>
        <v>249495</v>
      </c>
      <c r="D4" s="8">
        <f t="shared" si="2"/>
        <v>487920</v>
      </c>
    </row>
    <row r="5">
      <c r="A5" s="3" t="s">
        <v>7</v>
      </c>
      <c r="B5" s="9">
        <v>77.0</v>
      </c>
      <c r="C5" s="9">
        <v>58.0</v>
      </c>
      <c r="D5" s="9">
        <v>77.0</v>
      </c>
    </row>
    <row r="6">
      <c r="A6" s="10"/>
      <c r="B6" s="11"/>
      <c r="C6" s="11"/>
      <c r="D6" s="11"/>
    </row>
    <row r="7">
      <c r="A7" s="12">
        <v>2021.0</v>
      </c>
      <c r="B7" s="11"/>
      <c r="C7" s="11"/>
      <c r="D7" s="11"/>
    </row>
    <row r="8">
      <c r="A8" s="10" t="s">
        <v>8</v>
      </c>
      <c r="B8" s="11">
        <f t="shared" ref="B8:D8" si="3">SUM(if(B5&gt;45,45,B5)*-1700)</f>
        <v>-76500</v>
      </c>
      <c r="C8" s="11">
        <f t="shared" si="3"/>
        <v>-76500</v>
      </c>
      <c r="D8" s="11">
        <f t="shared" si="3"/>
        <v>-76500</v>
      </c>
    </row>
    <row r="9">
      <c r="A9" s="7" t="s">
        <v>9</v>
      </c>
      <c r="B9" s="13">
        <f t="shared" ref="B9:D9" si="4">SUM(if(B4+B8 &gt; 0, SUM(B4+B8), 0))</f>
        <v>348495</v>
      </c>
      <c r="C9" s="13">
        <f t="shared" si="4"/>
        <v>172995</v>
      </c>
      <c r="D9" s="13">
        <f t="shared" si="4"/>
        <v>411420</v>
      </c>
    </row>
    <row r="10">
      <c r="A10" s="1"/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1" t="s">
        <v>10</v>
      </c>
      <c r="B11" s="14"/>
      <c r="C11" s="14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7" t="s">
        <v>11</v>
      </c>
      <c r="B12" s="8">
        <f t="shared" ref="B12:D12" si="5">SUM(if(B9&gt;65000,65000,B9)*0.25)</f>
        <v>16250</v>
      </c>
      <c r="C12" s="8">
        <f t="shared" si="5"/>
        <v>16250</v>
      </c>
      <c r="D12" s="8">
        <f t="shared" si="5"/>
        <v>16250</v>
      </c>
    </row>
    <row r="13">
      <c r="A13" s="7" t="s">
        <v>12</v>
      </c>
      <c r="B13" s="8">
        <f t="shared" ref="B13:D13" si="6">SUM(if(B9&gt;65000, if(B9&gt;202200,137200,B9-65000)*0.85 , 0))</f>
        <v>116620</v>
      </c>
      <c r="C13" s="8">
        <f t="shared" si="6"/>
        <v>91795.75</v>
      </c>
      <c r="D13" s="8">
        <f t="shared" si="6"/>
        <v>116620</v>
      </c>
    </row>
    <row r="14">
      <c r="A14" s="7" t="s">
        <v>13</v>
      </c>
      <c r="B14" s="8">
        <f t="shared" ref="B14:D14" si="7">SUM(if(B9&gt;202200,B9-202200,0)*1.5)</f>
        <v>219442.5</v>
      </c>
      <c r="C14" s="8">
        <f t="shared" si="7"/>
        <v>0</v>
      </c>
      <c r="D14" s="8">
        <f t="shared" si="7"/>
        <v>313830</v>
      </c>
    </row>
    <row r="15">
      <c r="A15" s="7" t="s">
        <v>14</v>
      </c>
      <c r="B15" s="8">
        <f t="shared" ref="B15:D15" si="8">SUM(B12:B14)</f>
        <v>352312.5</v>
      </c>
      <c r="C15" s="8">
        <f t="shared" si="8"/>
        <v>108045.75</v>
      </c>
      <c r="D15" s="8">
        <f t="shared" si="8"/>
        <v>446700</v>
      </c>
    </row>
    <row r="16">
      <c r="A16" s="1"/>
      <c r="B16" s="8"/>
      <c r="C16" s="8"/>
      <c r="D16" s="8"/>
    </row>
    <row r="17">
      <c r="A17" s="1" t="s">
        <v>15</v>
      </c>
      <c r="B17" s="8"/>
      <c r="C17" s="8"/>
      <c r="D17" s="8"/>
    </row>
    <row r="18">
      <c r="A18" s="10" t="s">
        <v>16</v>
      </c>
      <c r="B18" s="16">
        <v>-21700.0</v>
      </c>
      <c r="C18" s="16">
        <v>-21700.0</v>
      </c>
      <c r="D18" s="16">
        <v>-21700.0</v>
      </c>
    </row>
    <row r="19">
      <c r="A19" s="7" t="s">
        <v>17</v>
      </c>
      <c r="B19" s="8">
        <f t="shared" ref="B19:D19" si="9">SUM(if(B15+B18&gt;0,B15+B18,0))</f>
        <v>330612.5</v>
      </c>
      <c r="C19" s="8">
        <f t="shared" si="9"/>
        <v>86345.75</v>
      </c>
      <c r="D19" s="8">
        <f t="shared" si="9"/>
        <v>425000</v>
      </c>
    </row>
    <row r="20">
      <c r="A20" s="7" t="s">
        <v>18</v>
      </c>
      <c r="B20" s="8">
        <f t="shared" ref="B20:D20" si="10">B19*0.4</f>
        <v>132245</v>
      </c>
      <c r="C20" s="8">
        <f t="shared" si="10"/>
        <v>34538.3</v>
      </c>
      <c r="D20" s="8">
        <f t="shared" si="10"/>
        <v>170000</v>
      </c>
    </row>
    <row r="21">
      <c r="A21" s="10" t="s">
        <v>19</v>
      </c>
      <c r="B21" s="16">
        <v>-170000.0</v>
      </c>
      <c r="C21" s="16">
        <v>-170000.0</v>
      </c>
      <c r="D21" s="16">
        <v>-170000.0</v>
      </c>
    </row>
    <row r="22">
      <c r="A22" s="7" t="s">
        <v>20</v>
      </c>
      <c r="B22" s="13">
        <f t="shared" ref="B22:D22" si="11">if(B20+B21 &gt; 0, SUM(B20+B21), 0)</f>
        <v>0</v>
      </c>
      <c r="C22" s="13">
        <f t="shared" si="11"/>
        <v>0</v>
      </c>
      <c r="D22" s="13">
        <f t="shared" si="11"/>
        <v>0</v>
      </c>
    </row>
    <row r="23">
      <c r="A23" s="7" t="s">
        <v>21</v>
      </c>
      <c r="B23" s="17">
        <f t="shared" ref="B23:D23" si="12">SUM(B4+B22)</f>
        <v>424995</v>
      </c>
      <c r="C23" s="17">
        <f t="shared" si="12"/>
        <v>249495</v>
      </c>
      <c r="D23" s="17">
        <f t="shared" si="12"/>
        <v>487920</v>
      </c>
    </row>
    <row r="24">
      <c r="A24" s="7"/>
    </row>
    <row r="25">
      <c r="A25" s="12">
        <v>2022.0</v>
      </c>
      <c r="B25" s="18"/>
      <c r="C25" s="18"/>
      <c r="D25" s="18"/>
    </row>
    <row r="26">
      <c r="A26" s="10" t="s">
        <v>8</v>
      </c>
      <c r="B26" s="11">
        <f t="shared" ref="B26:D26" si="13">SUM(if(B5&gt;45,45,B5)*-1300)</f>
        <v>-58500</v>
      </c>
      <c r="C26" s="11">
        <f t="shared" si="13"/>
        <v>-58500</v>
      </c>
      <c r="D26" s="11">
        <f t="shared" si="13"/>
        <v>-58500</v>
      </c>
    </row>
    <row r="27">
      <c r="A27" s="7" t="s">
        <v>9</v>
      </c>
      <c r="B27" s="13">
        <f t="shared" ref="B27:D27" si="14">SUM(if(B4+B26 &gt; 0, SUM(B4+B26), 0))</f>
        <v>366495</v>
      </c>
      <c r="C27" s="13">
        <f t="shared" si="14"/>
        <v>190995</v>
      </c>
      <c r="D27" s="13">
        <f t="shared" si="14"/>
        <v>429420</v>
      </c>
    </row>
    <row r="28">
      <c r="A28" s="1"/>
      <c r="B28" s="14"/>
      <c r="C28" s="14"/>
      <c r="D28" s="14"/>
    </row>
    <row r="29">
      <c r="A29" s="1" t="s">
        <v>10</v>
      </c>
      <c r="B29" s="14"/>
      <c r="C29" s="14"/>
      <c r="D29" s="14"/>
    </row>
    <row r="30">
      <c r="A30" s="7" t="s">
        <v>11</v>
      </c>
      <c r="B30" s="8">
        <f t="shared" ref="B30:D30" si="15">SUM(if(B27&gt;65000,65000,B27)*0.25)</f>
        <v>16250</v>
      </c>
      <c r="C30" s="8">
        <f t="shared" si="15"/>
        <v>16250</v>
      </c>
      <c r="D30" s="8">
        <f t="shared" si="15"/>
        <v>16250</v>
      </c>
    </row>
    <row r="31">
      <c r="A31" s="7" t="s">
        <v>12</v>
      </c>
      <c r="B31" s="8">
        <f t="shared" ref="B31:D31" si="16">SUM(if(B27&gt;65000, if(B27&gt;202200,137200,B27-65000)*0.85 , 0))</f>
        <v>116620</v>
      </c>
      <c r="C31" s="8">
        <f t="shared" si="16"/>
        <v>107095.75</v>
      </c>
      <c r="D31" s="8">
        <f t="shared" si="16"/>
        <v>116620</v>
      </c>
    </row>
    <row r="32">
      <c r="A32" s="7" t="s">
        <v>13</v>
      </c>
      <c r="B32" s="8">
        <f t="shared" ref="B32:D32" si="17">SUM(if(B27&gt;202200,B27-202200,0)*1.5)</f>
        <v>246442.5</v>
      </c>
      <c r="C32" s="8">
        <f t="shared" si="17"/>
        <v>0</v>
      </c>
      <c r="D32" s="8">
        <f t="shared" si="17"/>
        <v>340830</v>
      </c>
    </row>
    <row r="33">
      <c r="A33" s="7" t="s">
        <v>14</v>
      </c>
      <c r="B33" s="8">
        <f t="shared" ref="B33:D33" si="18">SUM(B30:B32)</f>
        <v>379312.5</v>
      </c>
      <c r="C33" s="8">
        <f t="shared" si="18"/>
        <v>123345.75</v>
      </c>
      <c r="D33" s="8">
        <f t="shared" si="18"/>
        <v>473700</v>
      </c>
    </row>
    <row r="34">
      <c r="A34" s="1"/>
      <c r="B34" s="8"/>
      <c r="C34" s="8"/>
      <c r="D34" s="8"/>
    </row>
    <row r="35">
      <c r="A35" s="1" t="s">
        <v>15</v>
      </c>
      <c r="B35" s="8"/>
      <c r="C35" s="8"/>
      <c r="D35" s="8"/>
    </row>
    <row r="36">
      <c r="A36" s="10" t="s">
        <v>16</v>
      </c>
      <c r="B36" s="16">
        <v>-21700.0</v>
      </c>
      <c r="C36" s="16">
        <v>-21700.0</v>
      </c>
      <c r="D36" s="16">
        <v>-21700.0</v>
      </c>
    </row>
    <row r="37">
      <c r="A37" s="7" t="s">
        <v>17</v>
      </c>
      <c r="B37" s="8">
        <f t="shared" ref="B37:D37" si="19">SUM(if(B33+B36&gt;0,B33+B36,0))</f>
        <v>357612.5</v>
      </c>
      <c r="C37" s="8">
        <f t="shared" si="19"/>
        <v>101645.75</v>
      </c>
      <c r="D37" s="8">
        <f t="shared" si="19"/>
        <v>452000</v>
      </c>
    </row>
    <row r="38">
      <c r="A38" s="7" t="s">
        <v>22</v>
      </c>
      <c r="B38" s="8">
        <f t="shared" ref="B38:D38" si="20">B37*0.4</f>
        <v>143045</v>
      </c>
      <c r="C38" s="8">
        <f t="shared" si="20"/>
        <v>40658.3</v>
      </c>
      <c r="D38" s="8">
        <f t="shared" si="20"/>
        <v>180800</v>
      </c>
    </row>
    <row r="39">
      <c r="A39" s="10" t="s">
        <v>19</v>
      </c>
      <c r="B39" s="16">
        <v>-167500.0</v>
      </c>
      <c r="C39" s="16">
        <v>-167500.0</v>
      </c>
      <c r="D39" s="16">
        <v>-167500.0</v>
      </c>
    </row>
    <row r="40">
      <c r="A40" s="7" t="s">
        <v>20</v>
      </c>
      <c r="B40" s="13">
        <f t="shared" ref="B40:D40" si="21">if(B38+B39 &gt; 0, SUM(B38+B39), 0)</f>
        <v>0</v>
      </c>
      <c r="C40" s="13">
        <f t="shared" si="21"/>
        <v>0</v>
      </c>
      <c r="D40" s="13">
        <f t="shared" si="21"/>
        <v>13300</v>
      </c>
    </row>
    <row r="41">
      <c r="A41" s="7" t="s">
        <v>21</v>
      </c>
      <c r="B41" s="17">
        <f t="shared" ref="B41:D41" si="22">SUM(B4+B40)</f>
        <v>424995</v>
      </c>
      <c r="C41" s="17">
        <f t="shared" si="22"/>
        <v>249495</v>
      </c>
      <c r="D41" s="17">
        <f t="shared" si="22"/>
        <v>501220</v>
      </c>
    </row>
  </sheetData>
  <drawing r:id="rId2"/>
  <legacyDrawing r:id="rId3"/>
</worksheet>
</file>